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gliacampi\Documents\spigliacampi\Evaluación Clientes\"/>
    </mc:Choice>
  </mc:AlternateContent>
  <xr:revisionPtr revIDLastSave="0" documentId="8_{01FD9B0C-6DF1-4DB9-AD04-8473C9C5F07F}" xr6:coauthVersionLast="47" xr6:coauthVersionMax="47" xr10:uidLastSave="{00000000-0000-0000-0000-000000000000}"/>
  <bookViews>
    <workbookView xWindow="-120" yWindow="-120" windowWidth="29040" windowHeight="15840" xr2:uid="{E173E2F9-1153-4A1A-A001-D118CE80B721}"/>
  </bookViews>
  <sheets>
    <sheet name="Ejemplo" sheetId="1" r:id="rId1"/>
    <sheet name="Modelo Z Score Altm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D11" i="1"/>
  <c r="D40" i="1" s="1"/>
  <c r="C11" i="1"/>
  <c r="C40" i="1" s="1"/>
  <c r="D20" i="1"/>
  <c r="C20" i="1"/>
  <c r="D17" i="1"/>
  <c r="C17" i="1"/>
  <c r="D38" i="1"/>
  <c r="C38" i="1"/>
  <c r="C50" i="1"/>
  <c r="C51" i="1" s="1"/>
  <c r="D23" i="1"/>
  <c r="C23" i="1"/>
  <c r="D10" i="1"/>
  <c r="C10" i="1"/>
  <c r="D9" i="1"/>
  <c r="C9" i="1"/>
  <c r="D8" i="1"/>
  <c r="C8" i="1"/>
  <c r="D7" i="1"/>
  <c r="C7" i="1"/>
  <c r="D42" i="1" l="1"/>
  <c r="C42" i="1"/>
  <c r="C31" i="1"/>
  <c r="D31" i="1"/>
  <c r="D30" i="1"/>
  <c r="C30" i="1"/>
</calcChain>
</file>

<file path=xl/sharedStrings.xml><?xml version="1.0" encoding="utf-8"?>
<sst xmlns="http://schemas.openxmlformats.org/spreadsheetml/2006/main" count="37" uniqueCount="37">
  <si>
    <t xml:space="preserve">ANALISIS DISCRIMINANTE </t>
  </si>
  <si>
    <t>TASA DE PARTICIPACION EN VENTAS</t>
  </si>
  <si>
    <t xml:space="preserve">TPV </t>
  </si>
  <si>
    <t>DSO deseado</t>
  </si>
  <si>
    <t>DSO cliente</t>
  </si>
  <si>
    <t>LINEA DE CREDITO</t>
  </si>
  <si>
    <t>( TPV= (NCM/TCA)*TPAS*(DSOD/DSOC))</t>
  </si>
  <si>
    <t>AÑO 2021</t>
  </si>
  <si>
    <t>AÑO 2022</t>
  </si>
  <si>
    <t>INVERSIONES SA</t>
  </si>
  <si>
    <t>MONTO SOLICITADO $</t>
  </si>
  <si>
    <t>Z año 2021</t>
  </si>
  <si>
    <t>Z año 2022</t>
  </si>
  <si>
    <t xml:space="preserve"> </t>
  </si>
  <si>
    <t>*Condición Z &gt; 2,99</t>
  </si>
  <si>
    <t>Modelo MDA*</t>
  </si>
  <si>
    <t>Modelo ZETA*</t>
  </si>
  <si>
    <t>Ratios</t>
  </si>
  <si>
    <t>Endeudamiento</t>
  </si>
  <si>
    <t>Liquidez</t>
  </si>
  <si>
    <t>Margen Utilidad Neta</t>
  </si>
  <si>
    <t>Rentabilidad / Patrimonio</t>
  </si>
  <si>
    <t>Rotación CxP</t>
  </si>
  <si>
    <t>Activo Corriente</t>
  </si>
  <si>
    <t>Activo Total</t>
  </si>
  <si>
    <t>Pasivo Corriente</t>
  </si>
  <si>
    <t>Proveedores</t>
  </si>
  <si>
    <t>Pasivo Total</t>
  </si>
  <si>
    <t>Patrimonio</t>
  </si>
  <si>
    <t>Ut. Retenidas</t>
  </si>
  <si>
    <t>Ut. A/Impuesto</t>
  </si>
  <si>
    <t>Ut. Neta</t>
  </si>
  <si>
    <t>Ventas</t>
  </si>
  <si>
    <t>K de Trabajo</t>
  </si>
  <si>
    <t>Compras</t>
  </si>
  <si>
    <t>Depreciación</t>
  </si>
  <si>
    <t>*sin depreciación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</si>
</sst>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_-* #,##0.0_-;\-* #,##0.0_-;_-* &quot;-&quot;??_-;_-@_-"/>
    <numFmt numFmtId="169" formatCode="0.000"/>
    <numFmt numFmtId="170" formatCode="_-&quot;$&quot;\ * #,##0.0000000000_-;\-&quot;$&quot;\ * #,##0.0000000000_-;_-&quot;$&quot;\ * &quot;-&quot;??_-;_-@_-"/>
    <numFmt numFmtId="171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5" fontId="0" fillId="0" borderId="0" xfId="1" applyNumberFormat="1" applyFont="1"/>
    <xf numFmtId="0" fontId="6" fillId="0" borderId="0" xfId="0" applyFont="1"/>
    <xf numFmtId="165" fontId="6" fillId="0" borderId="0" xfId="1" applyNumberFormat="1" applyFont="1"/>
    <xf numFmtId="0" fontId="2" fillId="0" borderId="1" xfId="0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6" xfId="0" applyBorder="1"/>
    <xf numFmtId="0" fontId="0" fillId="0" borderId="7" xfId="0" applyBorder="1"/>
    <xf numFmtId="165" fontId="6" fillId="0" borderId="0" xfId="1" applyNumberFormat="1" applyFont="1" applyAlignment="1">
      <alignment horizontal="center"/>
    </xf>
    <xf numFmtId="164" fontId="0" fillId="0" borderId="0" xfId="1" applyFont="1"/>
    <xf numFmtId="168" fontId="0" fillId="0" borderId="0" xfId="1" applyNumberFormat="1" applyFont="1"/>
    <xf numFmtId="165" fontId="0" fillId="0" borderId="0" xfId="0" applyNumberFormat="1"/>
    <xf numFmtId="170" fontId="0" fillId="0" borderId="0" xfId="1" applyNumberFormat="1" applyFont="1"/>
    <xf numFmtId="0" fontId="2" fillId="0" borderId="0" xfId="0" applyFont="1"/>
    <xf numFmtId="0" fontId="0" fillId="4" borderId="9" xfId="0" applyFill="1" applyBorder="1"/>
    <xf numFmtId="165" fontId="1" fillId="0" borderId="9" xfId="1" applyNumberFormat="1" applyFont="1" applyBorder="1"/>
    <xf numFmtId="165" fontId="1" fillId="3" borderId="9" xfId="0" applyNumberFormat="1" applyFont="1" applyFill="1" applyBorder="1"/>
    <xf numFmtId="165" fontId="1" fillId="0" borderId="9" xfId="0" applyNumberFormat="1" applyFont="1" applyBorder="1"/>
    <xf numFmtId="0" fontId="2" fillId="0" borderId="8" xfId="0" applyFont="1" applyBorder="1" applyAlignment="1">
      <alignment horizontal="center"/>
    </xf>
    <xf numFmtId="167" fontId="2" fillId="0" borderId="0" xfId="2" applyNumberFormat="1" applyFont="1" applyBorder="1"/>
    <xf numFmtId="169" fontId="0" fillId="2" borderId="10" xfId="0" applyNumberFormat="1" applyFill="1" applyBorder="1" applyAlignment="1">
      <alignment horizontal="left"/>
    </xf>
    <xf numFmtId="169" fontId="0" fillId="2" borderId="8" xfId="0" applyNumberFormat="1" applyFill="1" applyBorder="1" applyAlignment="1">
      <alignment horizontal="left"/>
    </xf>
    <xf numFmtId="2" fontId="0" fillId="0" borderId="4" xfId="0" applyNumberFormat="1" applyBorder="1" applyAlignment="1">
      <alignment horizontal="center"/>
    </xf>
    <xf numFmtId="0" fontId="7" fillId="0" borderId="0" xfId="0" applyFont="1"/>
    <xf numFmtId="171" fontId="0" fillId="0" borderId="0" xfId="0" applyNumberFormat="1"/>
    <xf numFmtId="0" fontId="4" fillId="0" borderId="2" xfId="0" applyFont="1" applyBorder="1"/>
    <xf numFmtId="0" fontId="8" fillId="3" borderId="1" xfId="0" applyFont="1" applyFill="1" applyBorder="1"/>
    <xf numFmtId="167" fontId="8" fillId="3" borderId="8" xfId="2" applyNumberFormat="1" applyFont="1" applyFill="1" applyBorder="1"/>
    <xf numFmtId="167" fontId="0" fillId="5" borderId="5" xfId="2" applyNumberFormat="1" applyFont="1" applyFill="1" applyBorder="1" applyAlignment="1">
      <alignment horizontal="center" vertical="top"/>
    </xf>
    <xf numFmtId="167" fontId="0" fillId="5" borderId="4" xfId="2" applyNumberFormat="1" applyFont="1" applyFill="1" applyBorder="1" applyAlignment="1">
      <alignment horizontal="center" vertical="top"/>
    </xf>
    <xf numFmtId="167" fontId="0" fillId="5" borderId="5" xfId="2" applyNumberFormat="1" applyFont="1" applyFill="1" applyBorder="1" applyAlignment="1"/>
    <xf numFmtId="167" fontId="0" fillId="5" borderId="4" xfId="2" applyNumberFormat="1" applyFont="1" applyFill="1" applyBorder="1" applyAlignment="1"/>
    <xf numFmtId="167" fontId="0" fillId="5" borderId="5" xfId="2" applyNumberFormat="1" applyFont="1" applyFill="1" applyBorder="1"/>
    <xf numFmtId="167" fontId="0" fillId="5" borderId="4" xfId="2" applyNumberFormat="1" applyFont="1" applyFill="1" applyBorder="1"/>
    <xf numFmtId="167" fontId="0" fillId="5" borderId="5" xfId="2" applyNumberFormat="1" applyFont="1" applyFill="1" applyBorder="1" applyAlignment="1">
      <alignment vertical="top"/>
    </xf>
    <xf numFmtId="167" fontId="0" fillId="5" borderId="4" xfId="2" applyNumberFormat="1" applyFont="1" applyFill="1" applyBorder="1" applyAlignment="1">
      <alignment vertical="top"/>
    </xf>
    <xf numFmtId="167" fontId="0" fillId="5" borderId="7" xfId="2" applyNumberFormat="1" applyFont="1" applyFill="1" applyBorder="1"/>
    <xf numFmtId="167" fontId="0" fillId="5" borderId="6" xfId="2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9" fillId="0" borderId="0" xfId="1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6</xdr:col>
      <xdr:colOff>539468</xdr:colOff>
      <xdr:row>21</xdr:row>
      <xdr:rowOff>38882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535CF-B440-410C-8484-E4EAF16A2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19075"/>
          <a:ext cx="5035268" cy="3820307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2</xdr:row>
      <xdr:rowOff>47625</xdr:rowOff>
    </xdr:from>
    <xdr:to>
      <xdr:col>13</xdr:col>
      <xdr:colOff>304800</xdr:colOff>
      <xdr:row>14</xdr:row>
      <xdr:rowOff>171806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FDA7ED-4BC1-FF9E-E710-5E134CA7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428625"/>
          <a:ext cx="5000625" cy="2410181"/>
        </a:xfrm>
        <a:prstGeom prst="rect">
          <a:avLst/>
        </a:prstGeom>
      </xdr:spPr>
    </xdr:pic>
    <xdr:clientData/>
  </xdr:twoCellAnchor>
  <xdr:twoCellAnchor editAs="oneCell">
    <xdr:from>
      <xdr:col>6</xdr:col>
      <xdr:colOff>628650</xdr:colOff>
      <xdr:row>16</xdr:row>
      <xdr:rowOff>19051</xdr:rowOff>
    </xdr:from>
    <xdr:to>
      <xdr:col>13</xdr:col>
      <xdr:colOff>352425</xdr:colOff>
      <xdr:row>27</xdr:row>
      <xdr:rowOff>127875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22A173-051A-5703-A0F9-1F36BD059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0650" y="3067051"/>
          <a:ext cx="5057775" cy="2204324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685800</xdr:colOff>
      <xdr:row>28</xdr:row>
      <xdr:rowOff>171451</xdr:rowOff>
    </xdr:from>
    <xdr:to>
      <xdr:col>13</xdr:col>
      <xdr:colOff>304800</xdr:colOff>
      <xdr:row>39</xdr:row>
      <xdr:rowOff>67919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52FBCC-D061-E1DA-DFDA-84F130648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57800" y="5505451"/>
          <a:ext cx="4953000" cy="1991968"/>
        </a:xfrm>
        <a:prstGeom prst="rect">
          <a:avLst/>
        </a:prstGeom>
      </xdr:spPr>
    </xdr:pic>
    <xdr:clientData/>
  </xdr:twoCellAnchor>
  <xdr:twoCellAnchor editAs="oneCell">
    <xdr:from>
      <xdr:col>6</xdr:col>
      <xdr:colOff>695325</xdr:colOff>
      <xdr:row>40</xdr:row>
      <xdr:rowOff>85725</xdr:rowOff>
    </xdr:from>
    <xdr:to>
      <xdr:col>13</xdr:col>
      <xdr:colOff>304800</xdr:colOff>
      <xdr:row>50</xdr:row>
      <xdr:rowOff>149967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967BDD-AB84-C538-D191-D2BB10CF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67325" y="7705725"/>
          <a:ext cx="4943475" cy="1969242"/>
        </a:xfrm>
        <a:prstGeom prst="rect">
          <a:avLst/>
        </a:prstGeom>
      </xdr:spPr>
    </xdr:pic>
    <xdr:clientData/>
  </xdr:twoCellAnchor>
  <xdr:twoCellAnchor editAs="oneCell">
    <xdr:from>
      <xdr:col>6</xdr:col>
      <xdr:colOff>676276</xdr:colOff>
      <xdr:row>51</xdr:row>
      <xdr:rowOff>152400</xdr:rowOff>
    </xdr:from>
    <xdr:to>
      <xdr:col>13</xdr:col>
      <xdr:colOff>371476</xdr:colOff>
      <xdr:row>62</xdr:row>
      <xdr:rowOff>63121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641737C-F076-B23E-3E66-EEF9131F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48276" y="9867900"/>
          <a:ext cx="5029200" cy="2006221"/>
        </a:xfrm>
        <a:prstGeom prst="rect">
          <a:avLst/>
        </a:prstGeom>
      </xdr:spPr>
    </xdr:pic>
    <xdr:clientData/>
  </xdr:twoCellAnchor>
  <xdr:twoCellAnchor editAs="oneCell">
    <xdr:from>
      <xdr:col>14</xdr:col>
      <xdr:colOff>347870</xdr:colOff>
      <xdr:row>1</xdr:row>
      <xdr:rowOff>138409</xdr:rowOff>
    </xdr:from>
    <xdr:to>
      <xdr:col>19</xdr:col>
      <xdr:colOff>471134</xdr:colOff>
      <xdr:row>16</xdr:row>
      <xdr:rowOff>31121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355959E-6EEA-B26E-BAD4-12D1DF609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15870" y="328909"/>
          <a:ext cx="3933264" cy="275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77F1-4E90-4EA2-B5B5-154F85A32516}">
  <dimension ref="B1:O55"/>
  <sheetViews>
    <sheetView tabSelected="1" zoomScale="115" zoomScaleNormal="115" workbookViewId="0">
      <selection activeCell="G25" sqref="G25"/>
    </sheetView>
  </sheetViews>
  <sheetFormatPr baseColWidth="10" defaultColWidth="11.42578125" defaultRowHeight="15" x14ac:dyDescent="0.25"/>
  <cols>
    <col min="1" max="1" width="4.7109375" customWidth="1"/>
    <col min="2" max="2" width="23" customWidth="1"/>
    <col min="3" max="3" width="24.7109375" customWidth="1"/>
    <col min="4" max="4" width="23.5703125" customWidth="1"/>
    <col min="5" max="5" width="16.85546875" style="2" customWidth="1"/>
    <col min="6" max="6" width="13.5703125" customWidth="1"/>
    <col min="7" max="7" width="12.140625" customWidth="1"/>
    <col min="8" max="8" width="12.28515625" customWidth="1"/>
    <col min="9" max="10" width="11.5703125" customWidth="1"/>
    <col min="11" max="13" width="11" customWidth="1"/>
    <col min="14" max="14" width="12.28515625" customWidth="1"/>
    <col min="15" max="15" width="10.28515625" customWidth="1"/>
    <col min="16" max="16" width="11.7109375" customWidth="1"/>
  </cols>
  <sheetData>
    <row r="1" spans="2:10" ht="21" x14ac:dyDescent="0.35">
      <c r="C1" s="1"/>
    </row>
    <row r="2" spans="2:10" x14ac:dyDescent="0.25">
      <c r="B2" s="45" t="s">
        <v>9</v>
      </c>
      <c r="C2" s="45"/>
    </row>
    <row r="3" spans="2:10" s="3" customFormat="1" ht="15.75" x14ac:dyDescent="0.25">
      <c r="B3" s="46"/>
      <c r="C3" s="46"/>
      <c r="E3" s="4"/>
    </row>
    <row r="4" spans="2:10" ht="15.75" thickBot="1" x14ac:dyDescent="0.3"/>
    <row r="5" spans="2:10" s="7" customFormat="1" ht="15.75" thickBot="1" x14ac:dyDescent="0.3">
      <c r="B5" s="5"/>
      <c r="C5" s="5" t="s">
        <v>7</v>
      </c>
      <c r="D5" s="25" t="s">
        <v>8</v>
      </c>
      <c r="E5" s="6"/>
      <c r="F5"/>
    </row>
    <row r="6" spans="2:10" x14ac:dyDescent="0.25">
      <c r="B6" s="32" t="s">
        <v>17</v>
      </c>
      <c r="C6" s="9"/>
      <c r="D6" s="8"/>
    </row>
    <row r="7" spans="2:10" x14ac:dyDescent="0.25">
      <c r="B7" s="10" t="s">
        <v>18</v>
      </c>
      <c r="C7" s="11">
        <f>+C15/C18</f>
        <v>2.2420155992503812</v>
      </c>
      <c r="D7" s="29">
        <f>+D15/D18</f>
        <v>1.7752147598965282</v>
      </c>
      <c r="E7" s="12"/>
    </row>
    <row r="8" spans="2:10" x14ac:dyDescent="0.25">
      <c r="B8" s="10" t="s">
        <v>19</v>
      </c>
      <c r="C8" s="11">
        <f>+C13/C15</f>
        <v>1.4581938746829384</v>
      </c>
      <c r="D8" s="29">
        <f>+D13/D15</f>
        <v>1.9370495006638673</v>
      </c>
      <c r="E8" s="12"/>
    </row>
    <row r="9" spans="2:10" x14ac:dyDescent="0.25">
      <c r="B9" s="10" t="s">
        <v>20</v>
      </c>
      <c r="C9" s="11">
        <f>+C21/C22</f>
        <v>6.5350784243701374E-2</v>
      </c>
      <c r="D9" s="29">
        <f>+D21/D22</f>
        <v>6.3885732421471886E-2</v>
      </c>
      <c r="E9" s="12"/>
    </row>
    <row r="10" spans="2:10" x14ac:dyDescent="0.25">
      <c r="B10" s="10" t="s">
        <v>21</v>
      </c>
      <c r="C10" s="11">
        <f>+C21/C18</f>
        <v>0.60403813982232579</v>
      </c>
      <c r="D10" s="29">
        <f>+D21/D18</f>
        <v>0.42516175263427147</v>
      </c>
      <c r="E10" s="12"/>
    </row>
    <row r="11" spans="2:10" x14ac:dyDescent="0.25">
      <c r="B11" s="10" t="s">
        <v>22</v>
      </c>
      <c r="C11" s="11">
        <f>+C24/C16</f>
        <v>2.2904146219673716</v>
      </c>
      <c r="D11" s="29">
        <f>+D24/D16</f>
        <v>3.1644627132628411</v>
      </c>
      <c r="E11" s="12"/>
    </row>
    <row r="12" spans="2:10" ht="15.75" thickBot="1" x14ac:dyDescent="0.3">
      <c r="B12" s="13"/>
      <c r="C12" s="14"/>
      <c r="D12" s="13"/>
      <c r="E12" s="12"/>
    </row>
    <row r="13" spans="2:10" x14ac:dyDescent="0.25">
      <c r="B13" s="10" t="s">
        <v>23</v>
      </c>
      <c r="C13" s="35">
        <v>1097614060</v>
      </c>
      <c r="D13" s="36">
        <v>1810569931</v>
      </c>
      <c r="E13" s="12"/>
      <c r="J13" s="2"/>
    </row>
    <row r="14" spans="2:10" x14ac:dyDescent="0.25">
      <c r="B14" s="10" t="s">
        <v>24</v>
      </c>
      <c r="C14" s="37">
        <v>1291252306</v>
      </c>
      <c r="D14" s="38">
        <v>1932082374</v>
      </c>
      <c r="E14" s="6"/>
    </row>
    <row r="15" spans="2:10" x14ac:dyDescent="0.25">
      <c r="B15" s="10" t="s">
        <v>25</v>
      </c>
      <c r="C15" s="39">
        <v>752721623</v>
      </c>
      <c r="D15" s="40">
        <v>934705040</v>
      </c>
      <c r="E15" s="47" t="s">
        <v>36</v>
      </c>
      <c r="J15" s="2"/>
    </row>
    <row r="16" spans="2:10" x14ac:dyDescent="0.25">
      <c r="B16" s="10" t="s">
        <v>26</v>
      </c>
      <c r="C16" s="39">
        <f>+C15-300000000</f>
        <v>452721623</v>
      </c>
      <c r="D16" s="40">
        <f>+D15-300000000</f>
        <v>634705040</v>
      </c>
      <c r="E16" s="12"/>
      <c r="J16" s="2"/>
    </row>
    <row r="17" spans="2:15" x14ac:dyDescent="0.25">
      <c r="B17" s="10" t="s">
        <v>27</v>
      </c>
      <c r="C17" s="39">
        <f>+C15+300000000</f>
        <v>1052721623</v>
      </c>
      <c r="D17" s="40">
        <f>+D15+300000000</f>
        <v>1234705040</v>
      </c>
      <c r="E17" s="12"/>
      <c r="J17" s="2"/>
    </row>
    <row r="18" spans="2:15" ht="15.75" x14ac:dyDescent="0.25">
      <c r="B18" s="10" t="s">
        <v>28</v>
      </c>
      <c r="C18" s="41">
        <v>335734338</v>
      </c>
      <c r="D18" s="42">
        <v>526530683</v>
      </c>
      <c r="E18" s="15"/>
      <c r="F18" s="3"/>
      <c r="J18" s="2"/>
    </row>
    <row r="19" spans="2:15" x14ac:dyDescent="0.25">
      <c r="B19" s="10" t="s">
        <v>29</v>
      </c>
      <c r="C19" s="39">
        <v>60734338</v>
      </c>
      <c r="D19" s="40">
        <v>66530683</v>
      </c>
      <c r="E19" s="12"/>
      <c r="J19" s="2"/>
    </row>
    <row r="20" spans="2:15" x14ac:dyDescent="0.25">
      <c r="B20" s="10" t="s">
        <v>30</v>
      </c>
      <c r="C20" s="39">
        <f>+C21*1.27</f>
        <v>257551358.15000001</v>
      </c>
      <c r="D20" s="40">
        <f>+D21*1.27</f>
        <v>284303099.16000003</v>
      </c>
      <c r="E20" s="12"/>
      <c r="J20" s="2"/>
    </row>
    <row r="21" spans="2:15" x14ac:dyDescent="0.25">
      <c r="B21" s="10" t="s">
        <v>31</v>
      </c>
      <c r="C21" s="39">
        <v>202796345</v>
      </c>
      <c r="D21" s="40">
        <v>223860708</v>
      </c>
      <c r="E21" s="12"/>
      <c r="F21" s="16"/>
      <c r="J21" s="2"/>
    </row>
    <row r="22" spans="2:15" x14ac:dyDescent="0.25">
      <c r="B22" s="10" t="s">
        <v>32</v>
      </c>
      <c r="C22" s="39">
        <v>3103196807</v>
      </c>
      <c r="D22" s="40">
        <v>3504079855</v>
      </c>
      <c r="E22" s="12"/>
      <c r="J22" s="2"/>
    </row>
    <row r="23" spans="2:15" x14ac:dyDescent="0.25">
      <c r="B23" s="10" t="s">
        <v>33</v>
      </c>
      <c r="C23" s="39">
        <f>C13-C$15</f>
        <v>344892437</v>
      </c>
      <c r="D23" s="40">
        <f>D13-$D$15</f>
        <v>875864891</v>
      </c>
      <c r="E23" s="12"/>
      <c r="J23" s="2"/>
    </row>
    <row r="24" spans="2:15" ht="15.75" x14ac:dyDescent="0.25">
      <c r="B24" s="10" t="s">
        <v>34</v>
      </c>
      <c r="C24" s="39">
        <v>1036920225</v>
      </c>
      <c r="D24" s="40">
        <v>2008500433</v>
      </c>
      <c r="E24" s="15"/>
      <c r="J24" s="2"/>
    </row>
    <row r="25" spans="2:15" ht="15.75" thickBot="1" x14ac:dyDescent="0.3">
      <c r="B25" s="13" t="s">
        <v>35</v>
      </c>
      <c r="C25" s="43">
        <v>11836948</v>
      </c>
      <c r="D25" s="44">
        <v>17896178</v>
      </c>
      <c r="G25" s="17"/>
      <c r="J25" s="2"/>
    </row>
    <row r="27" spans="2:15" s="3" customFormat="1" ht="15.75" x14ac:dyDescent="0.25">
      <c r="B27" s="46" t="s">
        <v>0</v>
      </c>
      <c r="C27" s="46"/>
      <c r="E27" s="6"/>
      <c r="F27"/>
      <c r="O27"/>
    </row>
    <row r="28" spans="2:15" x14ac:dyDescent="0.25">
      <c r="J28" s="18"/>
    </row>
    <row r="29" spans="2:15" ht="15.75" thickBot="1" x14ac:dyDescent="0.3">
      <c r="C29" s="7" t="s">
        <v>11</v>
      </c>
      <c r="D29" s="7" t="s">
        <v>12</v>
      </c>
    </row>
    <row r="30" spans="2:15" ht="15.75" thickBot="1" x14ac:dyDescent="0.3">
      <c r="B30" t="s">
        <v>15</v>
      </c>
      <c r="C30" s="27">
        <f>(1.2*(C23/C14))+(1.4*(C19/C14))+(3.3*(C20/C14))+(0.6*(C18/C17))+(0.999*(C22/C14))</f>
        <v>3.6367765173314242</v>
      </c>
      <c r="D30" s="28">
        <f>(1.2*(D23/D14))+(1.4*(D19/D14))+(3.3*(D20/D14))+(0.6*(D18/D17))+(0.999*(D22/D14))</f>
        <v>3.145471493599004</v>
      </c>
    </row>
    <row r="31" spans="2:15" ht="15.75" thickBot="1" x14ac:dyDescent="0.3">
      <c r="B31" t="s">
        <v>16</v>
      </c>
      <c r="C31" s="27">
        <f>3.25+(6.56*((C13-C15)/C14)+(3.26*(C19/C14))+(6.72*(C20/C14))+(1.05*C18/C17))</f>
        <v>6.8307335171047416</v>
      </c>
      <c r="D31" s="28">
        <f>3.25+(6.56*((D13-D15)/D14)+(3.26*(D19/D14))+(6.72*(D20/D14))+(1.05*D18/D17))</f>
        <v>7.7726843123310356</v>
      </c>
    </row>
    <row r="32" spans="2:15" x14ac:dyDescent="0.25">
      <c r="B32" s="30" t="s">
        <v>14</v>
      </c>
      <c r="J32" s="18"/>
    </row>
    <row r="34" spans="2:6" x14ac:dyDescent="0.25">
      <c r="B34" s="20" t="s">
        <v>10</v>
      </c>
      <c r="C34" s="26">
        <v>75000000</v>
      </c>
      <c r="D34" s="26">
        <v>100000000</v>
      </c>
    </row>
    <row r="36" spans="2:6" s="3" customFormat="1" ht="15.75" x14ac:dyDescent="0.25">
      <c r="B36" s="46" t="s">
        <v>1</v>
      </c>
      <c r="C36" s="46"/>
      <c r="E36"/>
      <c r="F36"/>
    </row>
    <row r="37" spans="2:6" ht="15.75" x14ac:dyDescent="0.25">
      <c r="C37">
        <v>2021</v>
      </c>
      <c r="D37">
        <v>2022</v>
      </c>
      <c r="E37"/>
      <c r="F37" s="3"/>
    </row>
    <row r="38" spans="2:6" x14ac:dyDescent="0.25">
      <c r="B38" t="s">
        <v>2</v>
      </c>
      <c r="C38" s="19">
        <f>(C34)/C24</f>
        <v>7.2329575787761294E-2</v>
      </c>
      <c r="D38" s="19">
        <f>(D34)/D24</f>
        <v>4.9788388569393952E-2</v>
      </c>
      <c r="E38"/>
    </row>
    <row r="39" spans="2:6" x14ac:dyDescent="0.25">
      <c r="B39" t="s">
        <v>3</v>
      </c>
      <c r="C39">
        <v>30</v>
      </c>
      <c r="D39">
        <v>30</v>
      </c>
      <c r="E39"/>
    </row>
    <row r="40" spans="2:6" x14ac:dyDescent="0.25">
      <c r="B40" t="s">
        <v>4</v>
      </c>
      <c r="C40" s="31">
        <f>365/C11</f>
        <v>159.35979298214576</v>
      </c>
      <c r="D40" s="31">
        <f>365/D11</f>
        <v>115.34343522842546</v>
      </c>
    </row>
    <row r="41" spans="2:6" ht="15.75" thickBot="1" x14ac:dyDescent="0.3"/>
    <row r="42" spans="2:6" ht="16.5" thickBot="1" x14ac:dyDescent="0.3">
      <c r="B42" s="33" t="s">
        <v>5</v>
      </c>
      <c r="C42" s="34">
        <f>(C38*C15*(C39/C40))</f>
        <v>10249267.018807866</v>
      </c>
      <c r="D42" s="34">
        <f>(D38*D15*(D39/D40))</f>
        <v>12104058.883922195</v>
      </c>
    </row>
    <row r="43" spans="2:6" x14ac:dyDescent="0.25">
      <c r="B43" s="20" t="s">
        <v>6</v>
      </c>
    </row>
    <row r="45" spans="2:6" x14ac:dyDescent="0.25">
      <c r="E45"/>
    </row>
    <row r="46" spans="2:6" x14ac:dyDescent="0.25">
      <c r="E46"/>
    </row>
    <row r="47" spans="2:6" hidden="1" x14ac:dyDescent="0.25">
      <c r="C47" s="21"/>
      <c r="E47"/>
    </row>
    <row r="48" spans="2:6" hidden="1" x14ac:dyDescent="0.25">
      <c r="C48" s="22"/>
      <c r="E48"/>
    </row>
    <row r="49" spans="3:5" hidden="1" x14ac:dyDescent="0.25">
      <c r="C49" s="22"/>
      <c r="E49"/>
    </row>
    <row r="50" spans="3:5" hidden="1" x14ac:dyDescent="0.25">
      <c r="C50" s="23">
        <f>+C48+C49</f>
        <v>0</v>
      </c>
      <c r="E50"/>
    </row>
    <row r="51" spans="3:5" hidden="1" x14ac:dyDescent="0.25">
      <c r="C51" s="24">
        <f>+C50/12</f>
        <v>0</v>
      </c>
      <c r="E51"/>
    </row>
    <row r="52" spans="3:5" x14ac:dyDescent="0.25">
      <c r="E52"/>
    </row>
    <row r="53" spans="3:5" x14ac:dyDescent="0.25">
      <c r="E53"/>
    </row>
    <row r="54" spans="3:5" x14ac:dyDescent="0.25">
      <c r="E54"/>
    </row>
    <row r="55" spans="3:5" x14ac:dyDescent="0.25">
      <c r="E55"/>
    </row>
  </sheetData>
  <mergeCells count="4">
    <mergeCell ref="B2:C2"/>
    <mergeCell ref="B3:C3"/>
    <mergeCell ref="B27:C27"/>
    <mergeCell ref="B36:C36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40:D4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6A49-EB6E-4B94-85F1-00E19A3E9514}">
  <dimension ref="O55"/>
  <sheetViews>
    <sheetView showGridLines="0" zoomScale="115" zoomScaleNormal="115" workbookViewId="0">
      <selection activeCell="E37" sqref="E37"/>
    </sheetView>
  </sheetViews>
  <sheetFormatPr baseColWidth="10" defaultRowHeight="15" x14ac:dyDescent="0.25"/>
  <sheetData>
    <row r="55" spans="15:15" x14ac:dyDescent="0.25">
      <c r="O55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Modelo Z Score Altman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Pigliacampi Fuenzalida</dc:creator>
  <cp:lastModifiedBy>Stefano Pigliacampi Fuenzalida</cp:lastModifiedBy>
  <dcterms:created xsi:type="dcterms:W3CDTF">2023-12-22T14:54:41Z</dcterms:created>
  <dcterms:modified xsi:type="dcterms:W3CDTF">2024-02-13T20:04:30Z</dcterms:modified>
</cp:coreProperties>
</file>