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style2.xml" ContentType="application/vnd.ms-office.chartstyle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2.xml" ContentType="application/vnd.openxmlformats-officedocument.drawingml.chart+xml"/>
  <Override PartName="/xl/charts/colors2.xml" ContentType="application/vnd.ms-office.chartcolorstyle+xml"/>
  <Override PartName="/xl/charts/style1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olors1.xml" ContentType="application/vnd.ms-office.chartcolorstyle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gonzalez\Desktop\FG\PROCEDIMIENTOS\FORMULARIOS\"/>
    </mc:Choice>
  </mc:AlternateContent>
  <bookViews>
    <workbookView xWindow="-105" yWindow="-105" windowWidth="19425" windowHeight="11025"/>
  </bookViews>
  <sheets>
    <sheet name="INF COMPRAS LM" sheetId="11" r:id="rId1"/>
    <sheet name="INF COMPRAS EXT-LM" sheetId="17" r:id="rId2"/>
    <sheet name="RESUMEN" sheetId="19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9" l="1"/>
  <c r="E15" i="19"/>
  <c r="E14" i="19"/>
  <c r="E13" i="19"/>
  <c r="E7" i="19"/>
  <c r="G7" i="19" s="1"/>
  <c r="D7" i="19"/>
  <c r="E6" i="19"/>
  <c r="G6" i="19" s="1"/>
  <c r="D6" i="19"/>
  <c r="E5" i="19"/>
  <c r="G5" i="19" s="1"/>
  <c r="D5" i="19"/>
  <c r="E4" i="19"/>
  <c r="G4" i="19" s="1"/>
  <c r="D4" i="19"/>
  <c r="J18" i="11" l="1"/>
  <c r="K18" i="11" s="1"/>
  <c r="J17" i="11"/>
  <c r="K17" i="11" s="1"/>
  <c r="F18" i="11"/>
  <c r="F17" i="11"/>
  <c r="D23" i="11"/>
  <c r="E23" i="11"/>
  <c r="D24" i="11"/>
  <c r="E24" i="11"/>
  <c r="C24" i="11"/>
  <c r="C23" i="11"/>
  <c r="F24" i="11" l="1"/>
  <c r="J23" i="11"/>
  <c r="K23" i="11" s="1"/>
  <c r="F23" i="11"/>
  <c r="J24" i="11"/>
  <c r="K24" i="11" s="1"/>
  <c r="J12" i="11" l="1"/>
  <c r="J11" i="11" l="1"/>
  <c r="F12" i="11" l="1"/>
  <c r="F11" i="11"/>
  <c r="I12" i="11" l="1"/>
  <c r="K12" i="11"/>
  <c r="I11" i="11" l="1"/>
  <c r="I5" i="11"/>
  <c r="G8" i="11"/>
  <c r="G14" i="11"/>
  <c r="H23" i="11" l="1"/>
  <c r="H24" i="11"/>
  <c r="G24" i="11"/>
  <c r="G23" i="11"/>
  <c r="I23" i="11" s="1"/>
  <c r="K5" i="11"/>
  <c r="F5" i="11"/>
  <c r="F8" i="17"/>
  <c r="K11" i="11"/>
  <c r="J20" i="11"/>
  <c r="H20" i="11"/>
  <c r="G20" i="11"/>
  <c r="E20" i="11"/>
  <c r="D20" i="11"/>
  <c r="C20" i="11"/>
  <c r="J14" i="11"/>
  <c r="H14" i="11"/>
  <c r="I14" i="11" s="1"/>
  <c r="F20" i="11" l="1"/>
  <c r="I24" i="11"/>
  <c r="J26" i="11"/>
  <c r="G26" i="11"/>
  <c r="D14" i="11" l="1"/>
  <c r="E14" i="11"/>
  <c r="C14" i="11"/>
  <c r="C5" i="17"/>
  <c r="D4" i="17"/>
  <c r="H8" i="11"/>
  <c r="I8" i="11" s="1"/>
  <c r="E8" i="11"/>
  <c r="D8" i="11"/>
  <c r="C8" i="11"/>
  <c r="F8" i="11" l="1"/>
  <c r="E4" i="17"/>
  <c r="G4" i="17" s="1"/>
  <c r="H4" i="17" s="1"/>
  <c r="E5" i="17"/>
  <c r="D26" i="11"/>
  <c r="D5" i="17"/>
  <c r="D8" i="17" s="1"/>
  <c r="K14" i="11"/>
  <c r="F14" i="11"/>
  <c r="C26" i="11"/>
  <c r="C4" i="17"/>
  <c r="C8" i="17" s="1"/>
  <c r="E26" i="11"/>
  <c r="J8" i="11"/>
  <c r="K8" i="11" s="1"/>
  <c r="E8" i="17" l="1"/>
  <c r="G5" i="17"/>
  <c r="H5" i="17" s="1"/>
  <c r="F26" i="11"/>
  <c r="K26" i="11"/>
  <c r="H26" i="11"/>
  <c r="I26" i="11" s="1"/>
  <c r="G8" i="17" l="1"/>
  <c r="H8" i="17" s="1"/>
</calcChain>
</file>

<file path=xl/sharedStrings.xml><?xml version="1.0" encoding="utf-8"?>
<sst xmlns="http://schemas.openxmlformats.org/spreadsheetml/2006/main" count="117" uniqueCount="59">
  <si>
    <t>Total</t>
  </si>
  <si>
    <t>OBRA</t>
  </si>
  <si>
    <t>% DIF. PRECIO</t>
  </si>
  <si>
    <t>DISPONIBLE AVANCE LM TOTAL</t>
  </si>
  <si>
    <t>COMPRADO AVANCE LM TOTAL</t>
  </si>
  <si>
    <t>TOTAL</t>
  </si>
  <si>
    <t>Diferencia de unidades</t>
  </si>
  <si>
    <t>Materiales con variaciones precio</t>
  </si>
  <si>
    <t>Las Camelias</t>
  </si>
  <si>
    <t>Lunger Park</t>
  </si>
  <si>
    <t>CUMPLIMIENTO PROGRAMA ENTREGA</t>
  </si>
  <si>
    <t>DIFERENCIA PRECIO</t>
  </si>
  <si>
    <t>Santa Blanca</t>
  </si>
  <si>
    <t>COMPRADO EXTRA LM</t>
  </si>
  <si>
    <t>COMPRADO TOTAL</t>
  </si>
  <si>
    <t>PRESUPUESTO LM TOTAL</t>
  </si>
  <si>
    <t>PPTO. LM (IF/UR/HE/EPP)</t>
  </si>
  <si>
    <t>DISPONIBLE AVANCE LM (IF/UR/HE/EPP)</t>
  </si>
  <si>
    <t>COMPRADO AVANCE LM (IF/UR/HE/EPP)</t>
  </si>
  <si>
    <t>% AVANCE COMPRADO LM (IF/UR/HE/EPP)</t>
  </si>
  <si>
    <t>PROGRAMA ENTREGA LM (IF/UR/HE/EPP)</t>
  </si>
  <si>
    <t>RECEPCION LM (IF/UR/HE/EPP)</t>
  </si>
  <si>
    <t>MONTO PPTO CON ERROR EN HO Y OTROS MAT</t>
  </si>
  <si>
    <t>LM UR / TECH</t>
  </si>
  <si>
    <t>% COMPRA EXTRA LM</t>
  </si>
  <si>
    <t>LM IF / HE - LM NOTIFICADA 20/12</t>
  </si>
  <si>
    <t>A</t>
  </si>
  <si>
    <t>B</t>
  </si>
  <si>
    <t>C</t>
  </si>
  <si>
    <t>B / A</t>
  </si>
  <si>
    <t>D</t>
  </si>
  <si>
    <t>E</t>
  </si>
  <si>
    <t>D / C (CEM)</t>
  </si>
  <si>
    <t>E / B (CPP)</t>
  </si>
  <si>
    <t>DISPONIBLE COMPROMETIDO</t>
  </si>
  <si>
    <t>COMPROMETIDO</t>
  </si>
  <si>
    <t>C / A</t>
  </si>
  <si>
    <t>E / D</t>
  </si>
  <si>
    <t xml:space="preserve"> PRESUPUESTO COMPROMETIDO</t>
  </si>
  <si>
    <t>PRESUPUESTO LM OBRA GRUESA</t>
  </si>
  <si>
    <t>PROYECTO</t>
  </si>
  <si>
    <t>B - C</t>
  </si>
  <si>
    <t>(B - C) / C</t>
  </si>
  <si>
    <t>RECEPCIÓN</t>
  </si>
  <si>
    <t xml:space="preserve">PROGRAMA DE ENTREGA </t>
  </si>
  <si>
    <t>DIFERENCIA DE PRECIO</t>
  </si>
  <si>
    <t>% DIFERENCIA DE PRECIO</t>
  </si>
  <si>
    <t>PRESUPUESTO LM TERMINACIONES</t>
  </si>
  <si>
    <t>A / B</t>
  </si>
  <si>
    <t>PPTO</t>
  </si>
  <si>
    <t>REAL</t>
  </si>
  <si>
    <t>OBJETIVO</t>
  </si>
  <si>
    <t>OBJETIVO %</t>
  </si>
  <si>
    <t>REAL %</t>
  </si>
  <si>
    <t>ENE</t>
  </si>
  <si>
    <t>FEB</t>
  </si>
  <si>
    <t>MAR</t>
  </si>
  <si>
    <t>ABR</t>
  </si>
  <si>
    <t>PROGRAMA ENTREGA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</si>
</sst>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$&quot;* #,##0_ ;_ &quot;$&quot;* \-#,##0_ ;_ &quot;$&quot;* &quot;-&quot;_ ;_ @_ "/>
    <numFmt numFmtId="164" formatCode="_-* #,##0.00_-;\-* #,##0.00_-;_-* &quot;-&quot;??_-;_-@_-"/>
    <numFmt numFmtId="165" formatCode="&quot;$&quot;#,##0"/>
    <numFmt numFmtId="166" formatCode="0.0%"/>
    <numFmt numFmtId="167" formatCode="_-&quot;$&quot;* #,##0.00_-;\-&quot;$&quot;* #,##0.00_-;_-&quot;$&quot;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indexed="8"/>
      <name val="匠牥晩††††††††††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6" fillId="0" borderId="0"/>
    <xf numFmtId="42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166" fontId="4" fillId="0" borderId="0" xfId="1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 applyBorder="1"/>
    <xf numFmtId="0" fontId="2" fillId="2" borderId="1" xfId="0" applyFont="1" applyFill="1" applyBorder="1" applyAlignment="1">
      <alignment horizontal="center" wrapText="1"/>
    </xf>
    <xf numFmtId="165" fontId="3" fillId="0" borderId="0" xfId="0" applyNumberFormat="1" applyFont="1" applyBorder="1" applyAlignment="1">
      <alignment horizontal="center"/>
    </xf>
    <xf numFmtId="0" fontId="2" fillId="3" borderId="2" xfId="6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6" fontId="3" fillId="0" borderId="0" xfId="1" applyNumberFormat="1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166" fontId="3" fillId="0" borderId="0" xfId="0" applyNumberFormat="1" applyFont="1"/>
    <xf numFmtId="166" fontId="3" fillId="0" borderId="0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5" fontId="3" fillId="0" borderId="0" xfId="0" quotePrefix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5" fontId="3" fillId="0" borderId="0" xfId="0" applyNumberFormat="1" applyFont="1"/>
    <xf numFmtId="0" fontId="4" fillId="0" borderId="0" xfId="0" applyFont="1"/>
    <xf numFmtId="0" fontId="0" fillId="4" borderId="0" xfId="0" applyFill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166" fontId="2" fillId="5" borderId="2" xfId="6" applyNumberFormat="1" applyFont="1" applyFill="1" applyBorder="1" applyAlignment="1">
      <alignment horizontal="center" vertical="center" wrapText="1"/>
    </xf>
    <xf numFmtId="0" fontId="2" fillId="5" borderId="2" xfId="6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5" fontId="2" fillId="5" borderId="0" xfId="0" applyNumberFormat="1" applyFont="1" applyFill="1" applyBorder="1" applyAlignment="1">
      <alignment horizontal="center" vertical="center" wrapText="1"/>
    </xf>
    <xf numFmtId="166" fontId="2" fillId="5" borderId="0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166" fontId="3" fillId="0" borderId="0" xfId="1" applyNumberFormat="1" applyFont="1" applyFill="1" applyBorder="1" applyAlignment="1">
      <alignment horizontal="center" vertical="center" wrapText="1"/>
    </xf>
    <xf numFmtId="166" fontId="3" fillId="0" borderId="0" xfId="1" applyNumberFormat="1" applyFont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42" fontId="0" fillId="0" borderId="0" xfId="7" applyFont="1" applyAlignment="1">
      <alignment horizontal="center"/>
    </xf>
    <xf numFmtId="9" fontId="0" fillId="0" borderId="0" xfId="7" applyNumberFormat="1" applyFont="1" applyAlignment="1">
      <alignment horizontal="center"/>
    </xf>
    <xf numFmtId="166" fontId="0" fillId="0" borderId="0" xfId="1" applyNumberFormat="1" applyFont="1" applyAlignment="1">
      <alignment horizontal="center"/>
    </xf>
    <xf numFmtId="42" fontId="0" fillId="0" borderId="0" xfId="0" applyNumberFormat="1"/>
    <xf numFmtId="9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</cellXfs>
  <cellStyles count="8">
    <cellStyle name="Millares 2" xfId="3"/>
    <cellStyle name="Moneda [0]" xfId="7" builtinId="7"/>
    <cellStyle name="Moneda [0] 2" xfId="5"/>
    <cellStyle name="Moneda 2" xfId="4"/>
    <cellStyle name="Normal" xfId="0" builtinId="0"/>
    <cellStyle name="Normal 2" xfId="2"/>
    <cellStyle name="Normal 3" xfId="6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Diferencia de Precio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RESUMEN!$F$3</c:f>
              <c:strCache>
                <c:ptCount val="1"/>
                <c:pt idx="0">
                  <c:v>OBJETIVO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RESUMEN!$A$4:$A$7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RESUMEN!$F$4:$F$7</c:f>
              <c:numCache>
                <c:formatCode>0%</c:formatCode>
                <c:ptCount val="4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RESUMEN!$G$3</c:f>
              <c:strCache>
                <c:ptCount val="1"/>
                <c:pt idx="0">
                  <c:v>REAL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RESUMEN!$A$4:$A$7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RESUMEN!$G$4:$G$7</c:f>
              <c:numCache>
                <c:formatCode>0.0%</c:formatCode>
                <c:ptCount val="4"/>
                <c:pt idx="0">
                  <c:v>4.6796163148254917E-2</c:v>
                </c:pt>
                <c:pt idx="1">
                  <c:v>3.6832099838757182E-2</c:v>
                </c:pt>
                <c:pt idx="2">
                  <c:v>3.6832099838757182E-2</c:v>
                </c:pt>
                <c:pt idx="3">
                  <c:v>4.9020050575963502E-2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3373536"/>
        <c:axId val="553379808"/>
      </c:lineChart>
      <c:catAx>
        <c:axId val="55337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3379808"/>
        <c:crosses val="autoZero"/>
        <c:auto val="1"/>
        <c:lblAlgn val="ctr"/>
        <c:lblOffset val="100"/>
        <c:noMultiLvlLbl val="0"/>
      </c:catAx>
      <c:valAx>
        <c:axId val="55337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337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Programa de Entrega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RESUMEN!$D$12</c:f>
              <c:strCache>
                <c:ptCount val="1"/>
                <c:pt idx="0">
                  <c:v>OBJETIVO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RESUMEN!$A$13:$A$16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RESUMEN!$D$13:$D$16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RESUMEN!$E$12</c:f>
              <c:strCache>
                <c:ptCount val="1"/>
                <c:pt idx="0">
                  <c:v>REAL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RESUMEN!$A$13:$A$16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RESUMEN!$E$13:$E$16</c:f>
              <c:numCache>
                <c:formatCode>0%</c:formatCode>
                <c:ptCount val="4"/>
                <c:pt idx="0">
                  <c:v>1.2869107484991009</c:v>
                </c:pt>
                <c:pt idx="1">
                  <c:v>0.88526287153352368</c:v>
                </c:pt>
                <c:pt idx="2">
                  <c:v>0.97574970937919703</c:v>
                </c:pt>
                <c:pt idx="3">
                  <c:v>0.97574970937919703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3375888"/>
        <c:axId val="553370008"/>
      </c:lineChart>
      <c:catAx>
        <c:axId val="55337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3370008"/>
        <c:crosses val="autoZero"/>
        <c:auto val="1"/>
        <c:lblAlgn val="ctr"/>
        <c:lblOffset val="100"/>
        <c:noMultiLvlLbl val="0"/>
      </c:catAx>
      <c:valAx>
        <c:axId val="553370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3375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125974</xdr:colOff>
      <xdr:row>0</xdr:row>
      <xdr:rowOff>172372</xdr:rowOff>
    </xdr:from>
    <xdr:to>
      <xdr:col>14</xdr:col>
      <xdr:colOff>1121492</xdr:colOff>
      <xdr:row>17</xdr:row>
      <xdr:rowOff>168992</xdr:rowOff>
    </xdr:to>
    <xdr:graphicFrame macro="">
      <xdr:nvGraphicFramePr>
        <xdr:cNvPr id="2" name="Gráfico 1" descr="3%" title="Met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540775</xdr:colOff>
      <xdr:row>19</xdr:row>
      <xdr:rowOff>172370</xdr:rowOff>
    </xdr:from>
    <xdr:to>
      <xdr:col>6</xdr:col>
      <xdr:colOff>1121493</xdr:colOff>
      <xdr:row>39</xdr:row>
      <xdr:rowOff>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onzalez/Desktop/FG/ABASTECIMIENTO%20FG/INDICADORES/RESU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>
        <row r="3">
          <cell r="F3" t="str">
            <v>OBJETIVO %</v>
          </cell>
          <cell r="G3" t="str">
            <v>REAL %</v>
          </cell>
        </row>
        <row r="4">
          <cell r="A4" t="str">
            <v>ENE</v>
          </cell>
          <cell r="F4">
            <v>0.03</v>
          </cell>
          <cell r="G4">
            <v>4.6796163148254917E-2</v>
          </cell>
        </row>
        <row r="5">
          <cell r="A5" t="str">
            <v>FEB</v>
          </cell>
          <cell r="F5">
            <v>0.03</v>
          </cell>
          <cell r="G5">
            <v>3.6832099838757182E-2</v>
          </cell>
        </row>
        <row r="6">
          <cell r="A6" t="str">
            <v>MAR</v>
          </cell>
          <cell r="F6">
            <v>0.03</v>
          </cell>
          <cell r="G6">
            <v>3.6832099838757182E-2</v>
          </cell>
        </row>
        <row r="7">
          <cell r="A7" t="str">
            <v>ABR</v>
          </cell>
          <cell r="F7">
            <v>0.03</v>
          </cell>
          <cell r="G7">
            <v>4.9020050575963502E-2</v>
          </cell>
        </row>
        <row r="12">
          <cell r="D12" t="str">
            <v>OBJETIVO %</v>
          </cell>
          <cell r="E12" t="str">
            <v>REAL %</v>
          </cell>
        </row>
        <row r="13">
          <cell r="A13" t="str">
            <v>ENE</v>
          </cell>
          <cell r="D13">
            <v>1</v>
          </cell>
          <cell r="E13">
            <v>1.2869107484991009</v>
          </cell>
        </row>
        <row r="14">
          <cell r="A14" t="str">
            <v>FEB</v>
          </cell>
          <cell r="D14">
            <v>1</v>
          </cell>
          <cell r="E14">
            <v>0.88526287153352368</v>
          </cell>
        </row>
        <row r="15">
          <cell r="A15" t="str">
            <v>MAR</v>
          </cell>
          <cell r="D15">
            <v>1</v>
          </cell>
          <cell r="E15">
            <v>0.97574970937919703</v>
          </cell>
        </row>
        <row r="16">
          <cell r="A16" t="str">
            <v>ABR</v>
          </cell>
          <cell r="D16">
            <v>1</v>
          </cell>
          <cell r="E16">
            <v>0.97574970937919703</v>
          </cell>
        </row>
        <row r="19">
          <cell r="E19" t="str">
            <v>OBJETIVO</v>
          </cell>
          <cell r="F19" t="str">
            <v>DIFERENCIA POSITIVA</v>
          </cell>
          <cell r="G19" t="str">
            <v>DIFERENCIA NEGATIVA</v>
          </cell>
          <cell r="H19" t="str">
            <v>DIFERENCIA TOTAL</v>
          </cell>
        </row>
        <row r="20">
          <cell r="A20" t="str">
            <v>ENE</v>
          </cell>
          <cell r="E20">
            <v>0.03</v>
          </cell>
          <cell r="F20">
            <v>8.0736404252000334E-4</v>
          </cell>
          <cell r="G20">
            <v>2.1330358654232187E-4</v>
          </cell>
          <cell r="H20">
            <v>5.9999999999999995E-4</v>
          </cell>
        </row>
        <row r="21">
          <cell r="A21" t="str">
            <v>FEB</v>
          </cell>
          <cell r="E21">
            <v>0.03</v>
          </cell>
          <cell r="F21">
            <v>6.6298479793961626E-3</v>
          </cell>
          <cell r="G21">
            <v>1.5017405421629517E-2</v>
          </cell>
          <cell r="H21">
            <v>8.3999999999999995E-3</v>
          </cell>
        </row>
        <row r="22">
          <cell r="A22" t="str">
            <v>MAR</v>
          </cell>
          <cell r="E22">
            <v>0.03</v>
          </cell>
          <cell r="F22">
            <v>3.366607922370981E-3</v>
          </cell>
          <cell r="G22">
            <v>4.8428377924688562E-3</v>
          </cell>
          <cell r="H22">
            <v>1.5E-3</v>
          </cell>
        </row>
        <row r="23">
          <cell r="A23" t="str">
            <v>ABR</v>
          </cell>
          <cell r="E23">
            <v>0.03</v>
          </cell>
          <cell r="F23">
            <v>1.4958135982307512E-2</v>
          </cell>
          <cell r="G23">
            <v>1.2984149010745802E-2</v>
          </cell>
          <cell r="H23">
            <v>2E-3</v>
          </cell>
        </row>
        <row r="26">
          <cell r="B26" t="str">
            <v>OBJETIVO</v>
          </cell>
          <cell r="C26" t="str">
            <v>REAL</v>
          </cell>
          <cell r="D26" t="str">
            <v>OBJETIVO AC</v>
          </cell>
          <cell r="E26" t="str">
            <v>REAL AC</v>
          </cell>
        </row>
        <row r="27">
          <cell r="A27" t="str">
            <v>ENE</v>
          </cell>
          <cell r="B27">
            <v>-8226284</v>
          </cell>
          <cell r="C27">
            <v>-7480581</v>
          </cell>
          <cell r="D27">
            <v>-8226284</v>
          </cell>
          <cell r="E27">
            <v>-7480581</v>
          </cell>
        </row>
        <row r="28">
          <cell r="A28" t="str">
            <v>FEB</v>
          </cell>
          <cell r="B28">
            <v>-2821972</v>
          </cell>
          <cell r="C28">
            <v>5912367</v>
          </cell>
          <cell r="D28">
            <v>-11048256</v>
          </cell>
          <cell r="E28">
            <v>-1568214</v>
          </cell>
        </row>
        <row r="29">
          <cell r="A29" t="str">
            <v>MAR</v>
          </cell>
          <cell r="B29">
            <v>3658280</v>
          </cell>
          <cell r="C29">
            <v>380457</v>
          </cell>
          <cell r="D29">
            <v>-7389976</v>
          </cell>
          <cell r="E29">
            <v>-1187757</v>
          </cell>
        </row>
        <row r="30">
          <cell r="A30" t="str">
            <v>ABR</v>
          </cell>
          <cell r="B30">
            <v>8580432</v>
          </cell>
          <cell r="C30">
            <v>9316891</v>
          </cell>
          <cell r="D30">
            <v>1190456</v>
          </cell>
          <cell r="E30">
            <v>8129134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"/>
  <sheetViews>
    <sheetView tabSelected="1" zoomScale="75" zoomScaleNormal="75" workbookViewId="0">
      <selection activeCell="M31" sqref="M31"/>
    </sheetView>
  </sheetViews>
  <sheetFormatPr baseColWidth="10" defaultRowHeight="15"/>
  <cols>
    <col min="1" max="1" width="2.85546875" customWidth="1"/>
    <col min="2" max="2" width="12.42578125" customWidth="1"/>
    <col min="3" max="4" width="17" customWidth="1"/>
    <col min="5" max="5" width="17" style="1" customWidth="1"/>
    <col min="6" max="6" width="16.140625" style="1" customWidth="1"/>
    <col min="7" max="8" width="14.42578125" style="1" customWidth="1"/>
    <col min="9" max="9" width="15.28515625" style="1" customWidth="1"/>
    <col min="10" max="10" width="14.85546875" style="1" customWidth="1"/>
    <col min="11" max="11" width="13.140625" style="1" customWidth="1"/>
    <col min="12" max="12" width="7.140625" style="1" bestFit="1" customWidth="1"/>
    <col min="13" max="13" width="28.7109375" style="1" customWidth="1"/>
    <col min="14" max="14" width="3.42578125" style="1" customWidth="1"/>
  </cols>
  <sheetData>
    <row r="1" spans="2:15">
      <c r="B1" s="27"/>
      <c r="C1" s="27"/>
      <c r="D1" s="27"/>
      <c r="E1" s="28"/>
      <c r="F1" s="28"/>
      <c r="G1" s="28"/>
      <c r="H1" s="28"/>
      <c r="I1" s="28"/>
      <c r="J1" s="28"/>
      <c r="K1" s="28"/>
    </row>
    <row r="2" spans="2:15" hidden="1">
      <c r="D2" s="24" t="s">
        <v>26</v>
      </c>
      <c r="E2" s="24" t="s">
        <v>27</v>
      </c>
      <c r="F2" s="24" t="s">
        <v>29</v>
      </c>
      <c r="G2" s="24" t="s">
        <v>28</v>
      </c>
      <c r="H2" s="24" t="s">
        <v>30</v>
      </c>
      <c r="I2" s="24" t="s">
        <v>32</v>
      </c>
      <c r="J2" s="24" t="s">
        <v>31</v>
      </c>
      <c r="K2" s="24" t="s">
        <v>33</v>
      </c>
    </row>
    <row r="3" spans="2:15" s="3" customFormat="1" ht="33.75" hidden="1">
      <c r="B3" s="12" t="s">
        <v>1</v>
      </c>
      <c r="C3" s="12" t="s">
        <v>16</v>
      </c>
      <c r="D3" s="12" t="s">
        <v>17</v>
      </c>
      <c r="E3" s="12" t="s">
        <v>18</v>
      </c>
      <c r="F3" s="12" t="s">
        <v>19</v>
      </c>
      <c r="G3" s="12" t="s">
        <v>20</v>
      </c>
      <c r="H3" s="12" t="s">
        <v>21</v>
      </c>
      <c r="I3" s="12" t="s">
        <v>10</v>
      </c>
      <c r="J3" s="12" t="s">
        <v>11</v>
      </c>
      <c r="K3" s="12" t="s">
        <v>2</v>
      </c>
      <c r="M3" s="10" t="s">
        <v>7</v>
      </c>
      <c r="N3" s="2"/>
      <c r="O3" s="10" t="s">
        <v>6</v>
      </c>
    </row>
    <row r="4" spans="2:15" s="2" customFormat="1" ht="11.25" hidden="1">
      <c r="B4" s="9" t="s">
        <v>8</v>
      </c>
      <c r="C4" s="11"/>
      <c r="D4" s="11"/>
      <c r="E4" s="11"/>
      <c r="F4" s="15"/>
      <c r="G4" s="11"/>
      <c r="H4" s="11"/>
      <c r="I4" s="15"/>
      <c r="J4" s="13"/>
      <c r="K4" s="15"/>
      <c r="M4" s="2" t="s">
        <v>23</v>
      </c>
    </row>
    <row r="5" spans="2:15" s="2" customFormat="1" ht="11.25" hidden="1">
      <c r="B5" s="9" t="s">
        <v>9</v>
      </c>
      <c r="C5" s="11"/>
      <c r="D5" s="11"/>
      <c r="E5" s="11"/>
      <c r="F5" s="15" t="e">
        <f>E5/D5</f>
        <v>#DIV/0!</v>
      </c>
      <c r="G5" s="22"/>
      <c r="H5" s="11"/>
      <c r="I5" s="21" t="e">
        <f t="shared" ref="I5" si="0">H5/G5</f>
        <v>#DIV/0!</v>
      </c>
      <c r="J5" s="13"/>
      <c r="K5" s="15" t="e">
        <f>J5/E5</f>
        <v>#DIV/0!</v>
      </c>
      <c r="L5" s="25"/>
      <c r="M5" s="2" t="s">
        <v>25</v>
      </c>
    </row>
    <row r="6" spans="2:15" s="2" customFormat="1" ht="11.25" hidden="1">
      <c r="B6" s="9" t="s">
        <v>12</v>
      </c>
      <c r="C6" s="11"/>
      <c r="D6" s="11"/>
      <c r="E6" s="11"/>
      <c r="F6" s="15"/>
      <c r="G6" s="11"/>
      <c r="H6" s="11"/>
      <c r="I6" s="15"/>
      <c r="J6" s="13"/>
      <c r="K6" s="15"/>
    </row>
    <row r="7" spans="2:15" s="2" customFormat="1" ht="11.25" hidden="1">
      <c r="B7" s="9"/>
      <c r="C7" s="11"/>
      <c r="D7" s="11"/>
      <c r="E7" s="11"/>
      <c r="F7" s="15"/>
      <c r="G7" s="11"/>
      <c r="H7" s="11"/>
      <c r="I7" s="19"/>
      <c r="J7" s="13"/>
      <c r="K7" s="16"/>
    </row>
    <row r="8" spans="2:15" s="2" customFormat="1" ht="11.25" hidden="1">
      <c r="B8" s="5" t="s">
        <v>0</v>
      </c>
      <c r="C8" s="7">
        <f>+SUM(C4:C5)</f>
        <v>0</v>
      </c>
      <c r="D8" s="7">
        <f>+SUM(D4:D5)</f>
        <v>0</v>
      </c>
      <c r="E8" s="7">
        <f>+SUM(E4:E5)</f>
        <v>0</v>
      </c>
      <c r="F8" s="17" t="e">
        <f t="shared" ref="F8" si="1">E8/D8</f>
        <v>#DIV/0!</v>
      </c>
      <c r="G8" s="7">
        <f>+SUM(G4:G6)</f>
        <v>0</v>
      </c>
      <c r="H8" s="7">
        <f>+SUM(H4:H5)</f>
        <v>0</v>
      </c>
      <c r="I8" s="6" t="e">
        <f>H8/G8</f>
        <v>#DIV/0!</v>
      </c>
      <c r="J8" s="14">
        <f>+SUM(J4:J5)</f>
        <v>0</v>
      </c>
      <c r="K8" s="17" t="e">
        <f t="shared" ref="K8" si="2">J8/D8</f>
        <v>#DIV/0!</v>
      </c>
    </row>
    <row r="9" spans="2:15" s="23" customFormat="1" ht="14.25" customHeight="1">
      <c r="B9" s="29"/>
      <c r="C9" s="30" t="s">
        <v>26</v>
      </c>
      <c r="D9" s="30" t="s">
        <v>27</v>
      </c>
      <c r="E9" s="30" t="s">
        <v>28</v>
      </c>
      <c r="F9" s="30" t="s">
        <v>36</v>
      </c>
      <c r="G9" s="30" t="s">
        <v>30</v>
      </c>
      <c r="H9" s="30" t="s">
        <v>31</v>
      </c>
      <c r="I9" s="30" t="s">
        <v>37</v>
      </c>
      <c r="J9" s="30" t="s">
        <v>41</v>
      </c>
      <c r="K9" s="30" t="s">
        <v>42</v>
      </c>
    </row>
    <row r="10" spans="2:15" s="3" customFormat="1" ht="33.75" customHeight="1">
      <c r="B10" s="31" t="s">
        <v>40</v>
      </c>
      <c r="C10" s="31" t="s">
        <v>39</v>
      </c>
      <c r="D10" s="31" t="s">
        <v>34</v>
      </c>
      <c r="E10" s="31" t="s">
        <v>35</v>
      </c>
      <c r="F10" s="30" t="s">
        <v>38</v>
      </c>
      <c r="G10" s="31" t="s">
        <v>44</v>
      </c>
      <c r="H10" s="31" t="s">
        <v>43</v>
      </c>
      <c r="I10" s="30" t="s">
        <v>10</v>
      </c>
      <c r="J10" s="31" t="s">
        <v>45</v>
      </c>
      <c r="K10" s="31" t="s">
        <v>46</v>
      </c>
      <c r="M10" s="8" t="s">
        <v>7</v>
      </c>
      <c r="N10" s="2"/>
      <c r="O10" s="8" t="s">
        <v>6</v>
      </c>
    </row>
    <row r="11" spans="2:15" s="2" customFormat="1" ht="18.75" customHeight="1">
      <c r="B11" s="35" t="s">
        <v>8</v>
      </c>
      <c r="C11" s="36">
        <v>663409038</v>
      </c>
      <c r="D11" s="36">
        <v>447902247.66746885</v>
      </c>
      <c r="E11" s="36">
        <v>422324066.47850001</v>
      </c>
      <c r="F11" s="37">
        <f>E11/C11</f>
        <v>0.63659679366397182</v>
      </c>
      <c r="G11" s="36">
        <v>177827858.60066155</v>
      </c>
      <c r="H11" s="36">
        <v>180643355.5</v>
      </c>
      <c r="I11" s="38">
        <f t="shared" ref="I11:I12" si="3">H11/G11</f>
        <v>1.0158327099111117</v>
      </c>
      <c r="J11" s="39">
        <f>+D11-E11</f>
        <v>25578181.188968837</v>
      </c>
      <c r="K11" s="37">
        <f>J11/E11</f>
        <v>6.0565293856562612E-2</v>
      </c>
      <c r="M11" s="2" t="s">
        <v>22</v>
      </c>
    </row>
    <row r="12" spans="2:15" s="2" customFormat="1" ht="18.75" customHeight="1">
      <c r="B12" s="35" t="s">
        <v>9</v>
      </c>
      <c r="C12" s="36">
        <v>316193802.70257169</v>
      </c>
      <c r="D12" s="36">
        <v>316193802.70257169</v>
      </c>
      <c r="E12" s="36">
        <v>313628721.65000004</v>
      </c>
      <c r="F12" s="37">
        <f>E12/C12</f>
        <v>0.99188763021081572</v>
      </c>
      <c r="G12" s="36">
        <v>149825905.27500001</v>
      </c>
      <c r="H12" s="36">
        <v>139064709.49000001</v>
      </c>
      <c r="I12" s="38">
        <f t="shared" si="3"/>
        <v>0.92817533279543207</v>
      </c>
      <c r="J12" s="39">
        <f>+D12-E12</f>
        <v>2565081.0525716543</v>
      </c>
      <c r="K12" s="37">
        <f>J12/E12</f>
        <v>8.1787185786963909E-3</v>
      </c>
    </row>
    <row r="13" spans="2:15" s="2" customFormat="1" ht="7.5" customHeight="1">
      <c r="B13" s="9"/>
      <c r="C13" s="11"/>
      <c r="D13" s="11"/>
      <c r="E13" s="11"/>
      <c r="F13" s="15"/>
      <c r="G13" s="11"/>
      <c r="H13" s="11"/>
      <c r="I13" s="15"/>
      <c r="J13" s="13"/>
      <c r="K13" s="15"/>
    </row>
    <row r="14" spans="2:15" s="2" customFormat="1" ht="18" customHeight="1">
      <c r="B14" s="32" t="s">
        <v>5</v>
      </c>
      <c r="C14" s="33">
        <f>+SUM(C11:C12)</f>
        <v>979602840.70257163</v>
      </c>
      <c r="D14" s="33">
        <f>+SUM(D11:D12)</f>
        <v>764096050.37004054</v>
      </c>
      <c r="E14" s="33">
        <f>+SUM(E11:E12)</f>
        <v>735952788.12849998</v>
      </c>
      <c r="F14" s="34">
        <f t="shared" ref="F14" si="4">E14/D14</f>
        <v>0.96316789986296725</v>
      </c>
      <c r="G14" s="33">
        <f>+SUM(G11:G12)</f>
        <v>327653763.87566155</v>
      </c>
      <c r="H14" s="33">
        <f>+SUM(H11:H12)</f>
        <v>319708064.99000001</v>
      </c>
      <c r="I14" s="34">
        <f>H14/G14</f>
        <v>0.97574970971895569</v>
      </c>
      <c r="J14" s="33">
        <f>+SUM(J11:J12)</f>
        <v>28143262.241540492</v>
      </c>
      <c r="K14" s="34">
        <f>J14/E14</f>
        <v>3.8240581047471453E-2</v>
      </c>
    </row>
    <row r="15" spans="2:15" s="2" customFormat="1" ht="11.25">
      <c r="B15" s="5"/>
      <c r="C15" s="7"/>
      <c r="D15" s="7"/>
      <c r="E15" s="7"/>
      <c r="F15" s="20"/>
      <c r="G15" s="7"/>
      <c r="H15" s="7"/>
      <c r="I15" s="20"/>
      <c r="J15" s="7"/>
      <c r="K15" s="18"/>
    </row>
    <row r="16" spans="2:15" s="3" customFormat="1" ht="33.75" customHeight="1">
      <c r="B16" s="31" t="s">
        <v>1</v>
      </c>
      <c r="C16" s="31" t="s">
        <v>47</v>
      </c>
      <c r="D16" s="31" t="s">
        <v>34</v>
      </c>
      <c r="E16" s="31" t="s">
        <v>35</v>
      </c>
      <c r="F16" s="30" t="s">
        <v>38</v>
      </c>
      <c r="G16" s="31" t="s">
        <v>44</v>
      </c>
      <c r="H16" s="31" t="s">
        <v>43</v>
      </c>
      <c r="I16" s="30" t="s">
        <v>10</v>
      </c>
      <c r="J16" s="31" t="s">
        <v>45</v>
      </c>
      <c r="K16" s="31" t="s">
        <v>46</v>
      </c>
      <c r="M16" s="40" t="s">
        <v>7</v>
      </c>
      <c r="N16" s="2"/>
      <c r="O16" s="40" t="s">
        <v>6</v>
      </c>
    </row>
    <row r="17" spans="2:15" s="2" customFormat="1" ht="18.75" customHeight="1">
      <c r="B17" s="35" t="s">
        <v>8</v>
      </c>
      <c r="C17" s="36">
        <v>736333965.2750001</v>
      </c>
      <c r="D17" s="36">
        <v>101965558.57499999</v>
      </c>
      <c r="E17" s="36">
        <v>91016322.760000005</v>
      </c>
      <c r="F17" s="37">
        <f>E17/C17</f>
        <v>0.12360739426981066</v>
      </c>
      <c r="G17" s="36">
        <v>0</v>
      </c>
      <c r="H17" s="36">
        <v>0</v>
      </c>
      <c r="I17" s="38">
        <v>0</v>
      </c>
      <c r="J17" s="39">
        <f t="shared" ref="J17:J18" si="5">+D17-E17</f>
        <v>10949235.814999983</v>
      </c>
      <c r="K17" s="37">
        <f>J17/E17</f>
        <v>0.12029969441714217</v>
      </c>
    </row>
    <row r="18" spans="2:15" s="2" customFormat="1" ht="18.75" customHeight="1">
      <c r="B18" s="35" t="s">
        <v>9</v>
      </c>
      <c r="C18" s="36">
        <v>422697776.279715</v>
      </c>
      <c r="D18" s="36">
        <v>333130177.55187285</v>
      </c>
      <c r="E18" s="36">
        <v>313438233.50999987</v>
      </c>
      <c r="F18" s="37">
        <f>E18/C18</f>
        <v>0.74151852954765962</v>
      </c>
      <c r="G18" s="36">
        <v>0</v>
      </c>
      <c r="H18" s="36">
        <v>0</v>
      </c>
      <c r="I18" s="38">
        <v>0</v>
      </c>
      <c r="J18" s="39">
        <f t="shared" si="5"/>
        <v>19691944.041872978</v>
      </c>
      <c r="K18" s="37">
        <f>J18/E18</f>
        <v>6.2825596677709483E-2</v>
      </c>
    </row>
    <row r="19" spans="2:15" s="2" customFormat="1" ht="4.5" customHeight="1">
      <c r="B19" s="9"/>
      <c r="C19" s="11"/>
      <c r="D19" s="11"/>
      <c r="E19" s="11"/>
      <c r="F19" s="15"/>
      <c r="G19" s="11"/>
      <c r="H19" s="11"/>
      <c r="I19" s="15"/>
      <c r="J19" s="13"/>
      <c r="K19" s="15"/>
    </row>
    <row r="20" spans="2:15" s="2" customFormat="1" ht="18" customHeight="1">
      <c r="B20" s="32" t="s">
        <v>0</v>
      </c>
      <c r="C20" s="33">
        <f>+SUM(C17:C19)</f>
        <v>1159031741.5547152</v>
      </c>
      <c r="D20" s="33">
        <f>+SUM(D17:D19)</f>
        <v>435095736.12687284</v>
      </c>
      <c r="E20" s="33">
        <f>+SUM(E17:E19)</f>
        <v>404454556.26999986</v>
      </c>
      <c r="F20" s="34">
        <f t="shared" ref="F20" si="6">E20/D20</f>
        <v>0.92957600520374195</v>
      </c>
      <c r="G20" s="33">
        <f>+SUM(G17:G19)</f>
        <v>0</v>
      </c>
      <c r="H20" s="33">
        <f>+SUM(H17:H18)</f>
        <v>0</v>
      </c>
      <c r="I20" s="34">
        <v>0</v>
      </c>
      <c r="J20" s="33">
        <f>+SUM(J17:J18)</f>
        <v>30641179.856872961</v>
      </c>
      <c r="K20" s="34">
        <v>0</v>
      </c>
    </row>
    <row r="21" spans="2:15" s="2" customFormat="1" ht="11.25">
      <c r="B21" s="4"/>
      <c r="C21" s="4"/>
      <c r="D21" s="4"/>
      <c r="E21" s="4"/>
      <c r="F21" s="19"/>
      <c r="G21" s="4"/>
      <c r="H21" s="4"/>
      <c r="I21" s="19"/>
      <c r="J21" s="4"/>
      <c r="K21" s="19"/>
      <c r="L21" s="4"/>
      <c r="M21" s="4"/>
      <c r="N21" s="4"/>
    </row>
    <row r="22" spans="2:15" s="3" customFormat="1" ht="33.75" customHeight="1">
      <c r="B22" s="31" t="s">
        <v>1</v>
      </c>
      <c r="C22" s="31" t="s">
        <v>15</v>
      </c>
      <c r="D22" s="31" t="s">
        <v>34</v>
      </c>
      <c r="E22" s="31" t="s">
        <v>35</v>
      </c>
      <c r="F22" s="30" t="s">
        <v>38</v>
      </c>
      <c r="G22" s="31" t="s">
        <v>44</v>
      </c>
      <c r="H22" s="31" t="s">
        <v>43</v>
      </c>
      <c r="I22" s="30" t="s">
        <v>10</v>
      </c>
      <c r="J22" s="31" t="s">
        <v>45</v>
      </c>
      <c r="K22" s="31" t="s">
        <v>46</v>
      </c>
      <c r="M22" s="40" t="s">
        <v>7</v>
      </c>
      <c r="N22" s="2"/>
      <c r="O22" s="40" t="s">
        <v>6</v>
      </c>
    </row>
    <row r="23" spans="2:15" s="2" customFormat="1" ht="18.75" customHeight="1">
      <c r="B23" s="9" t="s">
        <v>8</v>
      </c>
      <c r="C23" s="11">
        <f>+C17+C11</f>
        <v>1399743003.2750001</v>
      </c>
      <c r="D23" s="11">
        <f t="shared" ref="D23:E23" si="7">+D17+D11</f>
        <v>549867806.24246883</v>
      </c>
      <c r="E23" s="11">
        <f t="shared" si="7"/>
        <v>513340389.2385</v>
      </c>
      <c r="F23" s="37">
        <f>E23/C23</f>
        <v>0.36673902854840468</v>
      </c>
      <c r="G23" s="11">
        <f>+G17+G11+G4</f>
        <v>177827858.60066155</v>
      </c>
      <c r="H23" s="11">
        <f>+H17+H11+H4</f>
        <v>180643355.5</v>
      </c>
      <c r="I23" s="38">
        <f t="shared" ref="I23:I24" si="8">H23/G23</f>
        <v>1.0158327099111117</v>
      </c>
      <c r="J23" s="39">
        <f t="shared" ref="J23:J24" si="9">+D23-E23</f>
        <v>36527417.003968835</v>
      </c>
      <c r="K23" s="37">
        <f>J23/E23</f>
        <v>7.1156327788963539E-2</v>
      </c>
    </row>
    <row r="24" spans="2:15" s="2" customFormat="1" ht="18.75" customHeight="1">
      <c r="B24" s="9" t="s">
        <v>9</v>
      </c>
      <c r="C24" s="11">
        <f>+C18+C12</f>
        <v>738891578.98228669</v>
      </c>
      <c r="D24" s="11">
        <f t="shared" ref="D24:E24" si="10">+D18+D12</f>
        <v>649323980.2544446</v>
      </c>
      <c r="E24" s="11">
        <f t="shared" si="10"/>
        <v>627066955.15999985</v>
      </c>
      <c r="F24" s="37">
        <f>E24/C24</f>
        <v>0.84865895484110321</v>
      </c>
      <c r="G24" s="11">
        <f>+G18+G12+G5</f>
        <v>149825905.27500001</v>
      </c>
      <c r="H24" s="11">
        <f>+H18+H12+H5</f>
        <v>139064709.49000001</v>
      </c>
      <c r="I24" s="38">
        <f t="shared" si="8"/>
        <v>0.92817533279543207</v>
      </c>
      <c r="J24" s="39">
        <f t="shared" si="9"/>
        <v>22257025.094444752</v>
      </c>
      <c r="K24" s="37">
        <f>J24/E24</f>
        <v>3.5493857412348798E-2</v>
      </c>
    </row>
    <row r="25" spans="2:15" s="2" customFormat="1" ht="7.5" customHeight="1">
      <c r="B25" s="9"/>
      <c r="C25" s="11"/>
      <c r="D25" s="11"/>
      <c r="E25" s="11"/>
      <c r="F25" s="15"/>
      <c r="G25" s="11"/>
      <c r="H25" s="11"/>
      <c r="I25" s="21"/>
      <c r="J25" s="13"/>
      <c r="K25" s="15"/>
    </row>
    <row r="26" spans="2:15" s="2" customFormat="1" ht="18" customHeight="1">
      <c r="B26" s="32" t="s">
        <v>0</v>
      </c>
      <c r="C26" s="33">
        <f>+SUM(C23:C24)</f>
        <v>2138634582.2572868</v>
      </c>
      <c r="D26" s="33">
        <f>+SUM(D23:D24)</f>
        <v>1199191786.4969134</v>
      </c>
      <c r="E26" s="33">
        <f>+SUM(E23:E24)</f>
        <v>1140407344.3985</v>
      </c>
      <c r="F26" s="34">
        <f t="shared" ref="F26" si="11">E26/D26</f>
        <v>0.95097994936228258</v>
      </c>
      <c r="G26" s="33">
        <f>+SUM(G23:G24)</f>
        <v>327653763.87566155</v>
      </c>
      <c r="H26" s="33">
        <f>+SUM(H23:H24)</f>
        <v>319708064.99000001</v>
      </c>
      <c r="I26" s="34">
        <f>H26/G26</f>
        <v>0.97574970971895569</v>
      </c>
      <c r="J26" s="33">
        <f>+SUM(J23:J24)</f>
        <v>58784442.098413587</v>
      </c>
      <c r="K26" s="34">
        <f>J26/E26</f>
        <v>5.154688137283002E-2</v>
      </c>
    </row>
    <row r="27" spans="2:15" s="2" customFormat="1" ht="11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</sheetData>
  <pageMargins left="0.7" right="0.7" top="0.75" bottom="0.75" header="0.3" footer="0.3"/>
  <pageSetup orientation="portrait" r:id="rId1"/>
  <ignoredErrors>
    <ignoredError sqref="I7 I12 F17" evalError="1"/>
    <ignoredError sqref="F14 I8 I14 F25:F26 I25:I26 F20" formula="1"/>
    <ignoredError sqref="H14 J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zoomScale="118" zoomScaleNormal="118" workbookViewId="0">
      <selection activeCell="G18" sqref="G18"/>
    </sheetView>
  </sheetViews>
  <sheetFormatPr baseColWidth="10" defaultRowHeight="15"/>
  <cols>
    <col min="1" max="1" width="2.85546875" customWidth="1"/>
    <col min="2" max="2" width="12.42578125" customWidth="1"/>
    <col min="3" max="4" width="15" hidden="1" customWidth="1"/>
    <col min="5" max="5" width="15" style="1" hidden="1" customWidth="1"/>
    <col min="6" max="6" width="15" style="1" customWidth="1"/>
    <col min="7" max="7" width="14.28515625" style="1" customWidth="1"/>
    <col min="8" max="8" width="15" style="1" customWidth="1"/>
  </cols>
  <sheetData>
    <row r="2" spans="2:8" s="2" customFormat="1" ht="11.25">
      <c r="D2" s="23" t="s">
        <v>26</v>
      </c>
      <c r="E2" s="23" t="s">
        <v>27</v>
      </c>
      <c r="F2" s="12" t="s">
        <v>26</v>
      </c>
      <c r="G2" s="12" t="s">
        <v>27</v>
      </c>
      <c r="H2" s="12" t="s">
        <v>48</v>
      </c>
    </row>
    <row r="3" spans="2:8" s="3" customFormat="1" ht="23.25" customHeight="1">
      <c r="B3" s="12" t="s">
        <v>1</v>
      </c>
      <c r="C3" s="12" t="s">
        <v>15</v>
      </c>
      <c r="D3" s="12" t="s">
        <v>3</v>
      </c>
      <c r="E3" s="12" t="s">
        <v>4</v>
      </c>
      <c r="F3" s="12" t="s">
        <v>13</v>
      </c>
      <c r="G3" s="12" t="s">
        <v>14</v>
      </c>
      <c r="H3" s="12" t="s">
        <v>24</v>
      </c>
    </row>
    <row r="4" spans="2:8" s="2" customFormat="1" ht="11.25">
      <c r="B4" s="9" t="s">
        <v>8</v>
      </c>
      <c r="C4" s="11">
        <f>+'INF COMPRAS LM'!C23</f>
        <v>1399743003.2750001</v>
      </c>
      <c r="D4" s="11">
        <f>+'INF COMPRAS LM'!D23</f>
        <v>549867806.24246883</v>
      </c>
      <c r="E4" s="11">
        <f>+'INF COMPRAS LM'!E23</f>
        <v>513340389.2385</v>
      </c>
      <c r="F4" s="11">
        <v>83644926</v>
      </c>
      <c r="G4" s="11">
        <f>+F4+E4</f>
        <v>596985315.2385</v>
      </c>
      <c r="H4" s="15">
        <f>+F4/G4</f>
        <v>0.14011220019136189</v>
      </c>
    </row>
    <row r="5" spans="2:8" s="2" customFormat="1" ht="11.25">
      <c r="B5" s="9" t="s">
        <v>9</v>
      </c>
      <c r="C5" s="11">
        <f>+'INF COMPRAS LM'!C24</f>
        <v>738891578.98228669</v>
      </c>
      <c r="D5" s="11">
        <f>+'INF COMPRAS LM'!D24</f>
        <v>649323980.2544446</v>
      </c>
      <c r="E5" s="11">
        <f>+'INF COMPRAS LM'!E24</f>
        <v>627066955.15999985</v>
      </c>
      <c r="F5" s="11">
        <v>7394767</v>
      </c>
      <c r="G5" s="11">
        <f>+F5+E5</f>
        <v>634461722.15999985</v>
      </c>
      <c r="H5" s="15">
        <f>+F5/G5</f>
        <v>1.1655182246179972E-2</v>
      </c>
    </row>
    <row r="6" spans="2:8" s="2" customFormat="1" ht="11.25">
      <c r="B6" s="9" t="s">
        <v>12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5">
        <v>0</v>
      </c>
    </row>
    <row r="7" spans="2:8" s="2" customFormat="1" ht="11.25">
      <c r="B7" s="9"/>
      <c r="C7" s="11"/>
      <c r="D7" s="11"/>
      <c r="E7" s="11"/>
      <c r="F7" s="11"/>
      <c r="G7" s="11"/>
      <c r="H7" s="15"/>
    </row>
    <row r="8" spans="2:8" s="26" customFormat="1" ht="11.25">
      <c r="B8" s="5" t="s">
        <v>0</v>
      </c>
      <c r="C8" s="7">
        <f>+SUM(C4:C6)</f>
        <v>2138634582.2572868</v>
      </c>
      <c r="D8" s="7">
        <f t="shared" ref="D8:G8" si="0">+SUM(D4:D6)</f>
        <v>1199191786.4969134</v>
      </c>
      <c r="E8" s="7">
        <f t="shared" si="0"/>
        <v>1140407344.3985</v>
      </c>
      <c r="F8" s="7">
        <f t="shared" si="0"/>
        <v>91039693</v>
      </c>
      <c r="G8" s="7">
        <f t="shared" si="0"/>
        <v>1231447037.3985</v>
      </c>
      <c r="H8" s="17">
        <f>+F8/G8</f>
        <v>7.392903651977302E-2</v>
      </c>
    </row>
    <row r="9" spans="2:8" s="2" customFormat="1" ht="11.25">
      <c r="B9" s="5"/>
      <c r="C9" s="7"/>
      <c r="D9" s="7"/>
      <c r="E9" s="7"/>
      <c r="F9" s="7"/>
      <c r="G9" s="7"/>
      <c r="H9" s="7"/>
    </row>
    <row r="10" spans="2:8">
      <c r="H10" s="7"/>
    </row>
    <row r="11" spans="2:8">
      <c r="H11" s="4"/>
    </row>
    <row r="12" spans="2:8">
      <c r="H12" s="7"/>
    </row>
  </sheetData>
  <pageMargins left="0.7" right="0.7" top="0.75" bottom="0.75" header="0.3" footer="0.3"/>
  <pageSetup orientation="portrait" r:id="rId1"/>
  <ignoredErrors>
    <ignoredError sqref="H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17"/>
  <sheetViews>
    <sheetView zoomScale="53" zoomScaleNormal="53" workbookViewId="0">
      <selection activeCell="I26" sqref="I26"/>
    </sheetView>
  </sheetViews>
  <sheetFormatPr baseColWidth="10" defaultRowHeight="15"/>
  <cols>
    <col min="1" max="1" width="15.85546875" customWidth="1"/>
    <col min="2" max="4" width="18" style="1" customWidth="1"/>
    <col min="5" max="5" width="14.7109375" bestFit="1" customWidth="1"/>
    <col min="6" max="7" width="20.140625" customWidth="1"/>
    <col min="8" max="9" width="18" style="1" customWidth="1"/>
    <col min="10" max="10" width="6.85546875" customWidth="1"/>
    <col min="11" max="11" width="15.85546875" customWidth="1"/>
    <col min="12" max="14" width="19.140625" customWidth="1"/>
    <col min="15" max="16" width="18" style="1" customWidth="1"/>
    <col min="17" max="17" width="5.7109375" customWidth="1"/>
    <col min="18" max="18" width="15.85546875" customWidth="1"/>
    <col min="19" max="20" width="18" style="1" customWidth="1"/>
  </cols>
  <sheetData>
    <row r="3" spans="1:10" s="42" customFormat="1" ht="30">
      <c r="A3" s="41" t="s">
        <v>11</v>
      </c>
      <c r="B3" s="41" t="s">
        <v>49</v>
      </c>
      <c r="C3" s="41" t="s">
        <v>50</v>
      </c>
      <c r="D3" s="41" t="s">
        <v>51</v>
      </c>
      <c r="E3" s="41" t="s">
        <v>50</v>
      </c>
      <c r="F3" s="41" t="s">
        <v>52</v>
      </c>
      <c r="G3" s="41" t="s">
        <v>53</v>
      </c>
    </row>
    <row r="4" spans="1:10">
      <c r="A4" s="1" t="s">
        <v>54</v>
      </c>
      <c r="B4" s="43">
        <v>586186840</v>
      </c>
      <c r="C4" s="43">
        <v>558755545</v>
      </c>
      <c r="D4" s="43">
        <f>B4*3%</f>
        <v>17585605.199999999</v>
      </c>
      <c r="E4" s="43">
        <f>B4-C4</f>
        <v>27431295</v>
      </c>
      <c r="F4" s="44">
        <v>0.03</v>
      </c>
      <c r="G4" s="45">
        <f>E4/B4</f>
        <v>4.6796163148254917E-2</v>
      </c>
      <c r="J4" s="46"/>
    </row>
    <row r="5" spans="1:10">
      <c r="A5" s="1" t="s">
        <v>55</v>
      </c>
      <c r="B5" s="43">
        <v>764096050</v>
      </c>
      <c r="C5" s="43">
        <v>735952788</v>
      </c>
      <c r="D5" s="43">
        <f t="shared" ref="D5:D7" si="0">B5*3%</f>
        <v>22922881.5</v>
      </c>
      <c r="E5" s="43">
        <f>B5-C5</f>
        <v>28143262</v>
      </c>
      <c r="F5" s="44">
        <v>0.03</v>
      </c>
      <c r="G5" s="45">
        <f t="shared" ref="G5:G7" si="1">E5/B5</f>
        <v>3.6832099838757182E-2</v>
      </c>
    </row>
    <row r="6" spans="1:10">
      <c r="A6" s="1" t="s">
        <v>56</v>
      </c>
      <c r="B6" s="43">
        <v>764096050</v>
      </c>
      <c r="C6" s="43">
        <v>735952788</v>
      </c>
      <c r="D6" s="43">
        <f t="shared" si="0"/>
        <v>22922881.5</v>
      </c>
      <c r="E6" s="43">
        <f>B6-C6</f>
        <v>28143262</v>
      </c>
      <c r="F6" s="44">
        <v>0.03</v>
      </c>
      <c r="G6" s="45">
        <f t="shared" si="1"/>
        <v>3.6832099838757182E-2</v>
      </c>
    </row>
    <row r="7" spans="1:10">
      <c r="A7" s="1" t="s">
        <v>57</v>
      </c>
      <c r="B7" s="43">
        <v>1199191786</v>
      </c>
      <c r="C7" s="43">
        <v>1140407344</v>
      </c>
      <c r="D7" s="43">
        <f t="shared" si="0"/>
        <v>35975753.579999998</v>
      </c>
      <c r="E7" s="43">
        <f>B7-C7</f>
        <v>58784442</v>
      </c>
      <c r="F7" s="44">
        <v>0.03</v>
      </c>
      <c r="G7" s="45">
        <f t="shared" si="1"/>
        <v>4.9020050575963502E-2</v>
      </c>
    </row>
    <row r="8" spans="1:10">
      <c r="A8" s="1"/>
      <c r="B8" s="43"/>
      <c r="C8" s="43"/>
      <c r="D8" s="43"/>
      <c r="E8" s="43"/>
      <c r="F8" s="43"/>
    </row>
    <row r="12" spans="1:10" ht="30">
      <c r="A12" s="41" t="s">
        <v>58</v>
      </c>
      <c r="B12" s="41" t="s">
        <v>51</v>
      </c>
      <c r="C12" s="41" t="s">
        <v>50</v>
      </c>
      <c r="D12" s="41" t="s">
        <v>52</v>
      </c>
      <c r="E12" s="41" t="s">
        <v>53</v>
      </c>
    </row>
    <row r="13" spans="1:10">
      <c r="A13" s="1" t="s">
        <v>54</v>
      </c>
      <c r="B13" s="43">
        <v>55679960</v>
      </c>
      <c r="C13" s="43">
        <v>71655139</v>
      </c>
      <c r="D13" s="47">
        <v>1</v>
      </c>
      <c r="E13" s="48">
        <f>C13/B13</f>
        <v>1.2869107484991009</v>
      </c>
    </row>
    <row r="14" spans="1:10">
      <c r="A14" s="1" t="s">
        <v>55</v>
      </c>
      <c r="B14" s="43">
        <v>190344802</v>
      </c>
      <c r="C14" s="43">
        <v>168505186</v>
      </c>
      <c r="D14" s="47">
        <v>1</v>
      </c>
      <c r="E14" s="48">
        <f t="shared" ref="E14:E16" si="2">C14/B14</f>
        <v>0.88526287153352368</v>
      </c>
    </row>
    <row r="15" spans="1:10">
      <c r="A15" s="1" t="s">
        <v>56</v>
      </c>
      <c r="B15" s="43">
        <v>327653764</v>
      </c>
      <c r="C15" s="43">
        <v>319708065</v>
      </c>
      <c r="D15" s="47">
        <v>1</v>
      </c>
      <c r="E15" s="48">
        <f t="shared" si="2"/>
        <v>0.97574970937919703</v>
      </c>
    </row>
    <row r="16" spans="1:10">
      <c r="A16" s="1" t="s">
        <v>57</v>
      </c>
      <c r="B16" s="43">
        <v>327653764</v>
      </c>
      <c r="C16" s="43">
        <v>319708065</v>
      </c>
      <c r="D16" s="47">
        <v>1</v>
      </c>
      <c r="E16" s="48">
        <f t="shared" si="2"/>
        <v>0.97574970937919703</v>
      </c>
    </row>
    <row r="17" spans="1:3">
      <c r="A17" s="1"/>
      <c r="B17" s="43"/>
      <c r="C17" s="43"/>
    </row>
  </sheetData>
  <pageMargins left="0.7" right="0.7" top="0.75" bottom="0.75" header="0.3" footer="0.3"/>
  <pageSetup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D44F6579223540B218D9A4FB026692" ma:contentTypeVersion="10" ma:contentTypeDescription="Crear nuevo documento." ma:contentTypeScope="" ma:versionID="f8fc86fb5183424d3d6caad557b5aa27">
  <xsd:schema xmlns:xsd="http://www.w3.org/2001/XMLSchema" xmlns:xs="http://www.w3.org/2001/XMLSchema" xmlns:p="http://schemas.microsoft.com/office/2006/metadata/properties" xmlns:ns2="e9fd279f-9903-4788-bad5-c2312223f35c" xmlns:ns3="fbf575dc-2075-41ef-862d-28f8ea3ea510" targetNamespace="http://schemas.microsoft.com/office/2006/metadata/properties" ma:root="true" ma:fieldsID="8edbcfd5625afabc1199a22a614112b4" ns2:_="" ns3:_="">
    <xsd:import namespace="e9fd279f-9903-4788-bad5-c2312223f35c"/>
    <xsd:import namespace="fbf575dc-2075-41ef-862d-28f8ea3ea5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fd279f-9903-4788-bad5-c2312223f3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575dc-2075-41ef-862d-28f8ea3ea51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14A745-BD96-4783-B4F0-13E9028E11DB}"/>
</file>

<file path=customXml/itemProps2.xml><?xml version="1.0" encoding="utf-8"?>
<ds:datastoreItem xmlns:ds="http://schemas.openxmlformats.org/officeDocument/2006/customXml" ds:itemID="{174B78F4-14C0-4A09-8170-875255A62B46}"/>
</file>

<file path=customXml/itemProps3.xml><?xml version="1.0" encoding="utf-8"?>
<ds:datastoreItem xmlns:ds="http://schemas.openxmlformats.org/officeDocument/2006/customXml" ds:itemID="{DDCA3028-2807-4447-9495-DC55A5EF5E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 COMPRAS LM</vt:lpstr>
      <vt:lpstr>INF COMPRAS EXT-LM</vt:lpstr>
      <vt:lpstr>RESUMEN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Gonzalez</dc:creator>
  <cp:lastModifiedBy>Mauricio Alejandro Gonzalez Petit Breuilh</cp:lastModifiedBy>
  <dcterms:created xsi:type="dcterms:W3CDTF">2016-04-08T17:42:44Z</dcterms:created>
  <dcterms:modified xsi:type="dcterms:W3CDTF">2020-06-08T05:32:15Z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0x010100ABD44F6579223540B218D9A4FB026692</vt:lpwstr>
  </property>
</Properties>
</file>